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4" i="1" l="1"/>
  <c r="C22" i="1" l="1"/>
  <c r="C30" i="1" l="1"/>
  <c r="C35" i="1" l="1"/>
  <c r="C33" i="1"/>
  <c r="C25" i="1" s="1"/>
  <c r="M15" i="1"/>
  <c r="M14" i="1"/>
  <c r="M13" i="1"/>
  <c r="M12" i="1"/>
  <c r="M11" i="1"/>
  <c r="M10" i="1"/>
  <c r="M9" i="1"/>
  <c r="M8" i="1"/>
  <c r="M19" i="1" l="1"/>
  <c r="C8" i="1" s="1"/>
  <c r="C29" i="1" s="1"/>
  <c r="C34" i="1"/>
  <c r="C36" i="1" s="1"/>
  <c r="C31" i="1" l="1"/>
  <c r="C32" i="1"/>
  <c r="C37" i="1" s="1"/>
  <c r="C26" i="1" s="1"/>
  <c r="C24" i="1" l="1"/>
</calcChain>
</file>

<file path=xl/sharedStrings.xml><?xml version="1.0" encoding="utf-8"?>
<sst xmlns="http://schemas.openxmlformats.org/spreadsheetml/2006/main" count="76" uniqueCount="63">
  <si>
    <t>BEREKENING EXPANSIEVAT</t>
  </si>
  <si>
    <t>INSCHATTING WATERINHOUD</t>
  </si>
  <si>
    <t>Gegevens</t>
  </si>
  <si>
    <t>Toestel</t>
  </si>
  <si>
    <t>per Kw in liter</t>
  </si>
  <si>
    <t>Aantal Kw</t>
  </si>
  <si>
    <t>Resultaat (liter):</t>
  </si>
  <si>
    <t>Totaal waterinhoud installatie</t>
  </si>
  <si>
    <t>Vsys =</t>
  </si>
  <si>
    <t>Liter</t>
  </si>
  <si>
    <t>convectoren en luchtverhitter:</t>
  </si>
  <si>
    <t>luchtbehandelingsinstallaties:</t>
  </si>
  <si>
    <t>Statische hoogteverschil CPC en expansievat</t>
  </si>
  <si>
    <t>HSt =</t>
  </si>
  <si>
    <t>m</t>
  </si>
  <si>
    <t>paneelradiatoren:</t>
  </si>
  <si>
    <t>kolomradiatoren:</t>
  </si>
  <si>
    <t>Afblaasdruk</t>
  </si>
  <si>
    <t>pSV =</t>
  </si>
  <si>
    <t>bar</t>
  </si>
  <si>
    <t>oude radiatoren, en thermosifon:</t>
  </si>
  <si>
    <t>stralingsplafond:</t>
  </si>
  <si>
    <t>Apertuuroppervlakte</t>
  </si>
  <si>
    <t>AAp =</t>
  </si>
  <si>
    <t>m²</t>
  </si>
  <si>
    <t>vloerverwarming:</t>
  </si>
  <si>
    <t>afstandsverwarming:</t>
  </si>
  <si>
    <t>Diameter zonnecircuit</t>
  </si>
  <si>
    <t>dsol =</t>
  </si>
  <si>
    <t>mm</t>
  </si>
  <si>
    <t>Lengte zonnecircuit - vertrek</t>
  </si>
  <si>
    <t>lsol =</t>
  </si>
  <si>
    <t>RESULTAAT:</t>
  </si>
  <si>
    <t>Reeds voorhanden expansievat</t>
  </si>
  <si>
    <t>Vvh =</t>
  </si>
  <si>
    <t>Uitkomst</t>
  </si>
  <si>
    <t>Minimale volume expansievat</t>
  </si>
  <si>
    <t>Vneu =</t>
  </si>
  <si>
    <t>In te stellen voordruk expansievat</t>
  </si>
  <si>
    <t>pvor =</t>
  </si>
  <si>
    <t>Vuldruk expansievat</t>
  </si>
  <si>
    <t>pFüll =</t>
  </si>
  <si>
    <t>Rekenwaardes</t>
  </si>
  <si>
    <t>Expansievolume</t>
  </si>
  <si>
    <t>Ve =</t>
  </si>
  <si>
    <t>Verdampingsvolume zonnecircuit</t>
  </si>
  <si>
    <t>Vd =</t>
  </si>
  <si>
    <t>Reserve in expansievat</t>
  </si>
  <si>
    <t>VWR =</t>
  </si>
  <si>
    <t>Fysisch expansievolume</t>
  </si>
  <si>
    <t>VFl =</t>
  </si>
  <si>
    <t>Statische druk</t>
  </si>
  <si>
    <t>pst =</t>
  </si>
  <si>
    <t>Voordruk</t>
  </si>
  <si>
    <t>p0 =</t>
  </si>
  <si>
    <t>Einddruk</t>
  </si>
  <si>
    <t>pe =</t>
  </si>
  <si>
    <t>Drukfactor</t>
  </si>
  <si>
    <t>fd =</t>
  </si>
  <si>
    <t>-</t>
  </si>
  <si>
    <t>Totaal volume expansievaten</t>
  </si>
  <si>
    <t>Vexp =</t>
  </si>
  <si>
    <t>Buffervat of inhoud spiraal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</si>
</sst>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55"/>
      <name val="Calibri"/>
      <family val="2"/>
      <scheme val="minor"/>
    </font>
    <font>
      <sz val="10"/>
      <color indexed="5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3" borderId="0" xfId="0" applyFont="1" applyFill="1" applyProtection="1"/>
    <xf numFmtId="0" fontId="0" fillId="3" borderId="0" xfId="0" applyFill="1"/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4" fillId="3" borderId="4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5" fillId="3" borderId="9" xfId="0" applyFont="1" applyFill="1" applyBorder="1" applyProtection="1"/>
    <xf numFmtId="0" fontId="2" fillId="3" borderId="10" xfId="0" applyFont="1" applyFill="1" applyBorder="1" applyProtection="1"/>
    <xf numFmtId="0" fontId="2" fillId="3" borderId="11" xfId="0" applyFont="1" applyFill="1" applyBorder="1" applyProtection="1"/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5" xfId="0" applyFont="1" applyFill="1" applyBorder="1" applyProtection="1"/>
    <xf numFmtId="0" fontId="2" fillId="3" borderId="4" xfId="0" applyFont="1" applyFill="1" applyBorder="1" applyProtection="1"/>
    <xf numFmtId="0" fontId="2" fillId="3" borderId="0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3" xfId="0" applyFont="1" applyFill="1" applyBorder="1" applyProtection="1"/>
    <xf numFmtId="0" fontId="2" fillId="3" borderId="4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right" vertical="top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6" xfId="0" applyFont="1" applyFill="1" applyBorder="1" applyProtection="1"/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2" fillId="3" borderId="18" xfId="0" applyFont="1" applyFill="1" applyBorder="1" applyAlignment="1" applyProtection="1">
      <alignment vertical="top"/>
    </xf>
    <xf numFmtId="0" fontId="2" fillId="3" borderId="19" xfId="0" applyFont="1" applyFill="1" applyBorder="1" applyAlignment="1" applyProtection="1">
      <alignment horizontal="right" vertical="top"/>
    </xf>
    <xf numFmtId="0" fontId="2" fillId="3" borderId="19" xfId="0" applyFont="1" applyFill="1" applyBorder="1" applyAlignment="1" applyProtection="1">
      <alignment horizontal="center" vertical="top"/>
    </xf>
    <xf numFmtId="0" fontId="2" fillId="3" borderId="20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right"/>
    </xf>
    <xf numFmtId="164" fontId="3" fillId="2" borderId="15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Protection="1"/>
    <xf numFmtId="164" fontId="3" fillId="3" borderId="0" xfId="0" applyNumberFormat="1" applyFont="1" applyFill="1" applyBorder="1" applyProtection="1"/>
    <xf numFmtId="0" fontId="7" fillId="3" borderId="19" xfId="0" applyFont="1" applyFill="1" applyBorder="1" applyAlignment="1" applyProtection="1">
      <alignment horizontal="right" vertical="top"/>
    </xf>
    <xf numFmtId="164" fontId="3" fillId="3" borderId="19" xfId="0" applyNumberFormat="1" applyFont="1" applyFill="1" applyBorder="1" applyAlignment="1" applyProtection="1">
      <alignment vertical="top"/>
    </xf>
    <xf numFmtId="0" fontId="3" fillId="3" borderId="20" xfId="0" applyFont="1" applyFill="1" applyBorder="1" applyAlignment="1" applyProtection="1">
      <alignment vertical="top"/>
    </xf>
    <xf numFmtId="0" fontId="8" fillId="3" borderId="4" xfId="0" applyFont="1" applyFill="1" applyBorder="1" applyProtection="1"/>
    <xf numFmtId="0" fontId="9" fillId="3" borderId="0" xfId="0" applyFont="1" applyFill="1" applyBorder="1" applyProtection="1"/>
    <xf numFmtId="0" fontId="9" fillId="3" borderId="5" xfId="0" applyFont="1" applyFill="1" applyBorder="1" applyProtection="1"/>
    <xf numFmtId="0" fontId="9" fillId="3" borderId="4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164" fontId="9" fillId="3" borderId="0" xfId="0" applyNumberFormat="1" applyFont="1" applyFill="1" applyBorder="1" applyProtection="1"/>
    <xf numFmtId="2" fontId="9" fillId="3" borderId="0" xfId="0" applyNumberFormat="1" applyFont="1" applyFill="1" applyBorder="1" applyProtection="1"/>
    <xf numFmtId="0" fontId="9" fillId="3" borderId="6" xfId="0" applyFont="1" applyFill="1" applyBorder="1" applyProtection="1"/>
    <xf numFmtId="0" fontId="9" fillId="3" borderId="7" xfId="0" applyFont="1" applyFill="1" applyBorder="1" applyAlignment="1" applyProtection="1">
      <alignment horizontal="right"/>
    </xf>
    <xf numFmtId="164" fontId="9" fillId="3" borderId="7" xfId="0" applyNumberFormat="1" applyFont="1" applyFill="1" applyBorder="1" applyProtection="1"/>
    <xf numFmtId="0" fontId="9" fillId="3" borderId="8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topLeftCell="A4" workbookViewId="0">
      <selection activeCell="K15" sqref="K15:L15"/>
    </sheetView>
  </sheetViews>
  <sheetFormatPr defaultRowHeight="15" x14ac:dyDescent="0.25"/>
  <cols>
    <col min="1" max="1" width="40.28515625" style="2" customWidth="1"/>
    <col min="2" max="4" width="9.140625" style="2"/>
    <col min="5" max="5" width="18" style="2" customWidth="1"/>
    <col min="6" max="16384" width="9.140625" style="2"/>
  </cols>
  <sheetData>
    <row r="1" spans="1:14" ht="26.25" x14ac:dyDescent="0.4">
      <c r="A1" s="84" t="s">
        <v>0</v>
      </c>
      <c r="B1" s="85"/>
      <c r="C1" s="85"/>
      <c r="D1" s="86"/>
      <c r="E1" s="1"/>
      <c r="F1" s="84" t="s">
        <v>1</v>
      </c>
      <c r="G1" s="85"/>
      <c r="H1" s="85"/>
      <c r="I1" s="85"/>
      <c r="J1" s="85"/>
      <c r="K1" s="85"/>
      <c r="L1" s="85"/>
      <c r="M1" s="85"/>
      <c r="N1" s="86"/>
    </row>
    <row r="2" spans="1:14" ht="26.25" x14ac:dyDescent="0.4">
      <c r="A2" s="87"/>
      <c r="B2" s="88"/>
      <c r="C2" s="88"/>
      <c r="D2" s="89"/>
      <c r="E2" s="1"/>
      <c r="F2" s="87"/>
      <c r="G2" s="88"/>
      <c r="H2" s="88"/>
      <c r="I2" s="88"/>
      <c r="J2" s="88"/>
      <c r="K2" s="88"/>
      <c r="L2" s="88"/>
      <c r="M2" s="88"/>
      <c r="N2" s="89"/>
    </row>
    <row r="3" spans="1:14" ht="26.25" x14ac:dyDescent="0.4">
      <c r="A3" s="87"/>
      <c r="B3" s="88"/>
      <c r="C3" s="88"/>
      <c r="D3" s="89"/>
      <c r="E3" s="1"/>
      <c r="F3" s="87"/>
      <c r="G3" s="88"/>
      <c r="H3" s="88"/>
      <c r="I3" s="88"/>
      <c r="J3" s="88"/>
      <c r="K3" s="88"/>
      <c r="L3" s="88"/>
      <c r="M3" s="88"/>
      <c r="N3" s="89"/>
    </row>
    <row r="4" spans="1:14" ht="26.25" x14ac:dyDescent="0.4">
      <c r="A4" s="90"/>
      <c r="B4" s="91"/>
      <c r="C4" s="91"/>
      <c r="D4" s="92"/>
      <c r="E4" s="1"/>
      <c r="F4" s="90"/>
      <c r="G4" s="91"/>
      <c r="H4" s="91"/>
      <c r="I4" s="91"/>
      <c r="J4" s="91"/>
      <c r="K4" s="91"/>
      <c r="L4" s="91"/>
      <c r="M4" s="91"/>
      <c r="N4" s="92"/>
    </row>
    <row r="5" spans="1:14" ht="19.5" thickBot="1" x14ac:dyDescent="0.3">
      <c r="A5" s="3"/>
      <c r="B5" s="4"/>
      <c r="C5" s="4"/>
      <c r="D5" s="5"/>
      <c r="E5" s="6"/>
      <c r="F5" s="7"/>
      <c r="G5" s="8"/>
      <c r="H5" s="8"/>
      <c r="I5" s="8"/>
      <c r="J5" s="8"/>
      <c r="K5" s="8"/>
      <c r="L5" s="8"/>
      <c r="M5" s="8"/>
      <c r="N5" s="9"/>
    </row>
    <row r="6" spans="1:14" x14ac:dyDescent="0.25">
      <c r="A6" s="10" t="s">
        <v>2</v>
      </c>
      <c r="B6" s="11"/>
      <c r="C6" s="11"/>
      <c r="D6" s="12"/>
      <c r="E6" s="6"/>
      <c r="F6" s="13"/>
      <c r="G6" s="14"/>
      <c r="H6" s="14"/>
      <c r="I6" s="14"/>
      <c r="J6" s="14"/>
      <c r="K6" s="14"/>
      <c r="L6" s="14"/>
      <c r="M6" s="14"/>
      <c r="N6" s="15"/>
    </row>
    <row r="7" spans="1:14" x14ac:dyDescent="0.25">
      <c r="A7" s="16"/>
      <c r="B7" s="17"/>
      <c r="C7" s="17"/>
      <c r="D7" s="18"/>
      <c r="E7" s="6"/>
      <c r="F7" s="69" t="s">
        <v>3</v>
      </c>
      <c r="G7" s="93"/>
      <c r="H7" s="93"/>
      <c r="I7" s="93" t="s">
        <v>4</v>
      </c>
      <c r="J7" s="93"/>
      <c r="K7" s="94" t="s">
        <v>5</v>
      </c>
      <c r="L7" s="94"/>
      <c r="M7" s="94" t="s">
        <v>6</v>
      </c>
      <c r="N7" s="74"/>
    </row>
    <row r="8" spans="1:14" x14ac:dyDescent="0.25">
      <c r="A8" s="16" t="s">
        <v>7</v>
      </c>
      <c r="B8" s="19" t="s">
        <v>8</v>
      </c>
      <c r="C8" s="20">
        <f>+M19</f>
        <v>218</v>
      </c>
      <c r="D8" s="18" t="s">
        <v>9</v>
      </c>
      <c r="E8" s="6"/>
      <c r="F8" s="77" t="s">
        <v>10</v>
      </c>
      <c r="G8" s="78"/>
      <c r="H8" s="79"/>
      <c r="I8" s="80">
        <v>5.2</v>
      </c>
      <c r="J8" s="81"/>
      <c r="K8" s="82"/>
      <c r="L8" s="83"/>
      <c r="M8" s="80">
        <f>I8*K8</f>
        <v>0</v>
      </c>
      <c r="N8" s="81"/>
    </row>
    <row r="9" spans="1:14" x14ac:dyDescent="0.25">
      <c r="A9" s="16"/>
      <c r="B9" s="19"/>
      <c r="C9" s="4"/>
      <c r="D9" s="18"/>
      <c r="E9" s="6"/>
      <c r="F9" s="66" t="s">
        <v>11</v>
      </c>
      <c r="G9" s="67"/>
      <c r="H9" s="68"/>
      <c r="I9" s="69">
        <v>6.9</v>
      </c>
      <c r="J9" s="70"/>
      <c r="K9" s="71"/>
      <c r="L9" s="72"/>
      <c r="M9" s="69">
        <f>I9*K9</f>
        <v>0</v>
      </c>
      <c r="N9" s="70"/>
    </row>
    <row r="10" spans="1:14" x14ac:dyDescent="0.25">
      <c r="A10" s="16" t="s">
        <v>12</v>
      </c>
      <c r="B10" s="19" t="s">
        <v>13</v>
      </c>
      <c r="C10" s="20">
        <v>8</v>
      </c>
      <c r="D10" s="18" t="s">
        <v>14</v>
      </c>
      <c r="E10" s="6"/>
      <c r="F10" s="66" t="s">
        <v>15</v>
      </c>
      <c r="G10" s="67"/>
      <c r="H10" s="68"/>
      <c r="I10" s="69">
        <v>8.6</v>
      </c>
      <c r="J10" s="70"/>
      <c r="K10" s="71"/>
      <c r="L10" s="72"/>
      <c r="M10" s="69">
        <f t="shared" ref="M10:M15" si="0">I10*K10</f>
        <v>0</v>
      </c>
      <c r="N10" s="70"/>
    </row>
    <row r="11" spans="1:14" x14ac:dyDescent="0.25">
      <c r="A11" s="16"/>
      <c r="B11" s="19"/>
      <c r="C11" s="4"/>
      <c r="D11" s="18"/>
      <c r="E11" s="6"/>
      <c r="F11" s="66" t="s">
        <v>16</v>
      </c>
      <c r="G11" s="67"/>
      <c r="H11" s="68"/>
      <c r="I11" s="69">
        <v>12</v>
      </c>
      <c r="J11" s="70"/>
      <c r="K11" s="71"/>
      <c r="L11" s="72"/>
      <c r="M11" s="69">
        <f t="shared" si="0"/>
        <v>0</v>
      </c>
      <c r="N11" s="70"/>
    </row>
    <row r="12" spans="1:14" x14ac:dyDescent="0.25">
      <c r="A12" s="16" t="s">
        <v>17</v>
      </c>
      <c r="B12" s="19" t="s">
        <v>18</v>
      </c>
      <c r="C12" s="20">
        <v>3</v>
      </c>
      <c r="D12" s="18" t="s">
        <v>19</v>
      </c>
      <c r="E12" s="6"/>
      <c r="F12" s="66" t="s">
        <v>20</v>
      </c>
      <c r="G12" s="67"/>
      <c r="H12" s="68"/>
      <c r="I12" s="69">
        <v>15</v>
      </c>
      <c r="J12" s="70"/>
      <c r="K12" s="71"/>
      <c r="L12" s="72"/>
      <c r="M12" s="69">
        <f t="shared" si="0"/>
        <v>0</v>
      </c>
      <c r="N12" s="70"/>
    </row>
    <row r="13" spans="1:14" x14ac:dyDescent="0.25">
      <c r="A13" s="16"/>
      <c r="B13" s="19"/>
      <c r="C13" s="4"/>
      <c r="D13" s="18"/>
      <c r="E13" s="6"/>
      <c r="F13" s="66" t="s">
        <v>21</v>
      </c>
      <c r="G13" s="67"/>
      <c r="H13" s="68"/>
      <c r="I13" s="69">
        <v>17.2</v>
      </c>
      <c r="J13" s="70"/>
      <c r="K13" s="71"/>
      <c r="L13" s="72"/>
      <c r="M13" s="69">
        <f t="shared" si="0"/>
        <v>0</v>
      </c>
      <c r="N13" s="70"/>
    </row>
    <row r="14" spans="1:14" x14ac:dyDescent="0.25">
      <c r="A14" s="16" t="s">
        <v>22</v>
      </c>
      <c r="B14" s="19" t="s">
        <v>23</v>
      </c>
      <c r="C14" s="20">
        <f>4.5+3</f>
        <v>7.5</v>
      </c>
      <c r="D14" s="18" t="s">
        <v>24</v>
      </c>
      <c r="E14" s="6"/>
      <c r="F14" s="66" t="s">
        <v>25</v>
      </c>
      <c r="G14" s="67"/>
      <c r="H14" s="68"/>
      <c r="I14" s="69">
        <v>21.5</v>
      </c>
      <c r="J14" s="70"/>
      <c r="K14" s="71">
        <v>10</v>
      </c>
      <c r="L14" s="72"/>
      <c r="M14" s="69">
        <f t="shared" si="0"/>
        <v>215</v>
      </c>
      <c r="N14" s="70"/>
    </row>
    <row r="15" spans="1:14" x14ac:dyDescent="0.25">
      <c r="A15" s="16"/>
      <c r="B15" s="19"/>
      <c r="C15" s="4"/>
      <c r="D15" s="18"/>
      <c r="E15" s="6"/>
      <c r="F15" s="21" t="s">
        <v>26</v>
      </c>
      <c r="G15" s="22"/>
      <c r="H15" s="23"/>
      <c r="I15" s="73">
        <v>26</v>
      </c>
      <c r="J15" s="74"/>
      <c r="K15" s="75"/>
      <c r="L15" s="76"/>
      <c r="M15" s="73">
        <f t="shared" si="0"/>
        <v>0</v>
      </c>
      <c r="N15" s="74"/>
    </row>
    <row r="16" spans="1:14" x14ac:dyDescent="0.25">
      <c r="A16" s="16" t="s">
        <v>27</v>
      </c>
      <c r="B16" s="19" t="s">
        <v>28</v>
      </c>
      <c r="C16" s="20">
        <v>12</v>
      </c>
      <c r="D16" s="18" t="s">
        <v>29</v>
      </c>
      <c r="E16" s="6"/>
      <c r="F16" s="24"/>
      <c r="G16" s="25"/>
      <c r="H16" s="25"/>
      <c r="I16" s="14"/>
      <c r="J16" s="14"/>
      <c r="K16" s="14"/>
      <c r="L16" s="14"/>
      <c r="M16" s="14"/>
      <c r="N16" s="15"/>
    </row>
    <row r="17" spans="1:14" x14ac:dyDescent="0.25">
      <c r="A17" s="16"/>
      <c r="B17" s="19"/>
      <c r="C17" s="4"/>
      <c r="D17" s="18"/>
      <c r="E17" s="6"/>
      <c r="F17" s="58" t="s">
        <v>62</v>
      </c>
      <c r="G17" s="59"/>
      <c r="H17" s="59"/>
      <c r="I17" s="26"/>
      <c r="J17" s="26"/>
      <c r="K17" s="26"/>
      <c r="L17" s="26"/>
      <c r="M17" s="60">
        <v>3</v>
      </c>
      <c r="N17" s="61"/>
    </row>
    <row r="18" spans="1:14" ht="15.75" thickBot="1" x14ac:dyDescent="0.3">
      <c r="A18" s="16" t="s">
        <v>30</v>
      </c>
      <c r="B18" s="19" t="s">
        <v>31</v>
      </c>
      <c r="C18" s="20">
        <v>10</v>
      </c>
      <c r="D18" s="18" t="s">
        <v>14</v>
      </c>
      <c r="E18" s="6"/>
      <c r="F18" s="13"/>
      <c r="G18" s="14"/>
      <c r="H18" s="14"/>
      <c r="I18" s="14"/>
      <c r="J18" s="14"/>
      <c r="K18" s="14"/>
      <c r="L18" s="14"/>
      <c r="M18" s="14"/>
      <c r="N18" s="15"/>
    </row>
    <row r="19" spans="1:14" ht="15.75" thickBot="1" x14ac:dyDescent="0.3">
      <c r="A19" s="16"/>
      <c r="B19" s="19"/>
      <c r="C19" s="4"/>
      <c r="D19" s="18"/>
      <c r="E19" s="6"/>
      <c r="F19" s="13"/>
      <c r="G19" s="14"/>
      <c r="H19" s="14"/>
      <c r="I19" s="14"/>
      <c r="J19" s="14"/>
      <c r="K19" s="62" t="s">
        <v>32</v>
      </c>
      <c r="L19" s="63"/>
      <c r="M19" s="64">
        <f>SUM(M8:N18)</f>
        <v>218</v>
      </c>
      <c r="N19" s="65"/>
    </row>
    <row r="20" spans="1:14" x14ac:dyDescent="0.25">
      <c r="A20" s="27" t="s">
        <v>33</v>
      </c>
      <c r="B20" s="28" t="s">
        <v>34</v>
      </c>
      <c r="C20" s="29"/>
      <c r="D20" s="30" t="s">
        <v>9</v>
      </c>
      <c r="E20" s="6"/>
      <c r="F20" s="31"/>
      <c r="G20" s="32"/>
      <c r="H20" s="32"/>
      <c r="I20" s="32"/>
      <c r="J20" s="32"/>
      <c r="K20" s="32"/>
      <c r="L20" s="32"/>
      <c r="M20" s="32"/>
      <c r="N20" s="33"/>
    </row>
    <row r="21" spans="1:14" ht="15.75" thickBot="1" x14ac:dyDescent="0.3">
      <c r="A21" s="34"/>
      <c r="B21" s="35"/>
      <c r="C21" s="36"/>
      <c r="D21" s="37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 thickBot="1" x14ac:dyDescent="0.3">
      <c r="A22" s="16"/>
      <c r="B22" s="17"/>
      <c r="C22" s="57">
        <f>IF(AND(C10&gt;10,C12&lt;3),"De afblaasdruk is te laag!",IF(C10&gt;15,"Het statische hoogteverschil is te groot!",1))</f>
        <v>1</v>
      </c>
      <c r="D22" s="18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 thickBot="1" x14ac:dyDescent="0.3">
      <c r="A23" s="10" t="s">
        <v>35</v>
      </c>
      <c r="B23" s="11"/>
      <c r="C23" s="11"/>
      <c r="D23" s="12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 thickBot="1" x14ac:dyDescent="0.3">
      <c r="A24" s="38" t="s">
        <v>36</v>
      </c>
      <c r="B24" s="39" t="s">
        <v>37</v>
      </c>
      <c r="C24" s="40">
        <f>IF((C37-C20)&lt;0,"-",C37-C20)*C22</f>
        <v>46.207039050235487</v>
      </c>
      <c r="D24" s="41" t="s">
        <v>9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16" t="s">
        <v>38</v>
      </c>
      <c r="B25" s="39" t="s">
        <v>39</v>
      </c>
      <c r="C25" s="42">
        <f>IF(C33&lt;0.4,0.4,C33)</f>
        <v>0.8</v>
      </c>
      <c r="D25" s="15" t="s">
        <v>19</v>
      </c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thickBot="1" x14ac:dyDescent="0.3">
      <c r="A26" s="34" t="s">
        <v>40</v>
      </c>
      <c r="B26" s="43" t="s">
        <v>41</v>
      </c>
      <c r="C26" s="44">
        <f>(C37/(C37-C31)*(C34+1))-1</f>
        <v>1.2458095749786322</v>
      </c>
      <c r="D26" s="45" t="s">
        <v>19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16"/>
      <c r="B27" s="17"/>
      <c r="C27" s="17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46" t="s">
        <v>42</v>
      </c>
      <c r="B28" s="47"/>
      <c r="C28" s="47"/>
      <c r="D28" s="4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49" t="s">
        <v>43</v>
      </c>
      <c r="B29" s="50" t="s">
        <v>44</v>
      </c>
      <c r="C29" s="51">
        <f>C8*0.035</f>
        <v>7.6300000000000008</v>
      </c>
      <c r="D29" s="48" t="s">
        <v>9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49" t="s">
        <v>45</v>
      </c>
      <c r="B30" s="50" t="s">
        <v>46</v>
      </c>
      <c r="C30" s="52">
        <f>C14*0.9+(C16-2)^2*C18/1274</f>
        <v>7.534929356357928</v>
      </c>
      <c r="D30" s="48" t="s">
        <v>9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49" t="s">
        <v>47</v>
      </c>
      <c r="B31" s="50" t="s">
        <v>48</v>
      </c>
      <c r="C31" s="51">
        <f>IF(C8*0.005&lt;3,3,C8*0.005)</f>
        <v>3</v>
      </c>
      <c r="D31" s="48" t="s">
        <v>9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49" t="s">
        <v>49</v>
      </c>
      <c r="B32" s="50" t="s">
        <v>50</v>
      </c>
      <c r="C32" s="51">
        <f>C29+C30+C31</f>
        <v>18.164929356357931</v>
      </c>
      <c r="D32" s="48" t="s">
        <v>9</v>
      </c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49" t="s">
        <v>51</v>
      </c>
      <c r="B33" s="50" t="s">
        <v>52</v>
      </c>
      <c r="C33" s="51">
        <f>C10*0.1</f>
        <v>0.8</v>
      </c>
      <c r="D33" s="48" t="s">
        <v>19</v>
      </c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49" t="s">
        <v>53</v>
      </c>
      <c r="B34" s="50" t="s">
        <v>54</v>
      </c>
      <c r="C34" s="51">
        <f>IF((C33+0.3)&lt;0.7,0.7,C33+0.3)</f>
        <v>1.1000000000000001</v>
      </c>
      <c r="D34" s="48" t="s">
        <v>19</v>
      </c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49" t="s">
        <v>55</v>
      </c>
      <c r="B35" s="50" t="s">
        <v>56</v>
      </c>
      <c r="C35" s="51">
        <f>C12*0.9</f>
        <v>2.7</v>
      </c>
      <c r="D35" s="48" t="s">
        <v>19</v>
      </c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49" t="s">
        <v>57</v>
      </c>
      <c r="B36" s="50" t="s">
        <v>58</v>
      </c>
      <c r="C36" s="51">
        <f>(C35+1)/(C35-C34)</f>
        <v>2.3125</v>
      </c>
      <c r="D36" s="48" t="s">
        <v>59</v>
      </c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53" t="s">
        <v>60</v>
      </c>
      <c r="B37" s="54" t="s">
        <v>61</v>
      </c>
      <c r="C37" s="55">
        <f>C36*C32*1.1</f>
        <v>46.207039050235487</v>
      </c>
      <c r="D37" s="56" t="s">
        <v>9</v>
      </c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mergeCells count="41">
    <mergeCell ref="A1:D4"/>
    <mergeCell ref="F1:N4"/>
    <mergeCell ref="F7:H7"/>
    <mergeCell ref="I7:J7"/>
    <mergeCell ref="K7:L7"/>
    <mergeCell ref="M7:N7"/>
    <mergeCell ref="F8:H8"/>
    <mergeCell ref="I8:J8"/>
    <mergeCell ref="K8:L8"/>
    <mergeCell ref="M8:N8"/>
    <mergeCell ref="F9:H9"/>
    <mergeCell ref="I9:J9"/>
    <mergeCell ref="K9:L9"/>
    <mergeCell ref="M9:N9"/>
    <mergeCell ref="F10:H10"/>
    <mergeCell ref="I10:J10"/>
    <mergeCell ref="K10:L10"/>
    <mergeCell ref="M10:N10"/>
    <mergeCell ref="F11:H11"/>
    <mergeCell ref="I11:J11"/>
    <mergeCell ref="K11:L11"/>
    <mergeCell ref="M11:N11"/>
    <mergeCell ref="F12:H12"/>
    <mergeCell ref="I12:J12"/>
    <mergeCell ref="K12:L12"/>
    <mergeCell ref="M12:N12"/>
    <mergeCell ref="F13:H13"/>
    <mergeCell ref="I13:J13"/>
    <mergeCell ref="K13:L13"/>
    <mergeCell ref="M13:N13"/>
    <mergeCell ref="F17:H17"/>
    <mergeCell ref="M17:N17"/>
    <mergeCell ref="K19:L19"/>
    <mergeCell ref="M19:N19"/>
    <mergeCell ref="F14:H14"/>
    <mergeCell ref="I14:J14"/>
    <mergeCell ref="K14:L14"/>
    <mergeCell ref="M14:N14"/>
    <mergeCell ref="I15:J15"/>
    <mergeCell ref="K15:L15"/>
    <mergeCell ref="M15:N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Paradigma Benelux LP</dc:creator>
  <cp:lastModifiedBy>evergauwen</cp:lastModifiedBy>
  <cp:lastPrinted>2016-01-06T14:17:43Z</cp:lastPrinted>
  <dcterms:created xsi:type="dcterms:W3CDTF">2013-08-13T06:13:02Z</dcterms:created>
  <dcterms:modified xsi:type="dcterms:W3CDTF">2016-11-17T14:16:59Z</dcterms:modified>
</cp:coreProperties>
</file>